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wada/Desktop/20250101 各種資料/20250929 A-Forum フォーラム/エッセイ/"/>
    </mc:Choice>
  </mc:AlternateContent>
  <xr:revisionPtr revIDLastSave="0" documentId="13_ncr:1_{2876D1D0-6346-FF4B-A413-B7481A706A1E}" xr6:coauthVersionLast="47" xr6:coauthVersionMax="47" xr10:uidLastSave="{00000000-0000-0000-0000-000000000000}"/>
  <bookViews>
    <workbookView xWindow="0" yWindow="740" windowWidth="29400" windowHeight="18380" xr2:uid="{EEDE27F8-B2E7-8442-80D0-F951BE3422CE}"/>
  </bookViews>
  <sheets>
    <sheet name="修正版" sheetId="1" r:id="rId1"/>
  </sheets>
  <definedNames>
    <definedName name="cood">修正版!#REF!</definedName>
    <definedName name="SecTy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4" i="1"/>
  <c r="M43" i="1"/>
  <c r="M42" i="1"/>
  <c r="X42" i="1" s="1"/>
  <c r="M41" i="1"/>
  <c r="X41" i="1" s="1"/>
  <c r="M40" i="1"/>
  <c r="M39" i="1"/>
  <c r="X39" i="1" s="1"/>
  <c r="M38" i="1"/>
  <c r="X38" i="1" s="1"/>
  <c r="M37" i="1"/>
  <c r="M36" i="1"/>
  <c r="M35" i="1"/>
  <c r="M34" i="1"/>
  <c r="M33" i="1"/>
  <c r="X45" i="1"/>
  <c r="L45" i="1"/>
  <c r="W45" i="1" s="1"/>
  <c r="K45" i="1"/>
  <c r="V45" i="1" s="1"/>
  <c r="H45" i="1"/>
  <c r="J45" i="1" s="1"/>
  <c r="X44" i="1"/>
  <c r="L44" i="1"/>
  <c r="W44" i="1" s="1"/>
  <c r="K44" i="1"/>
  <c r="V44" i="1" s="1"/>
  <c r="H44" i="1"/>
  <c r="J44" i="1" s="1"/>
  <c r="V43" i="1"/>
  <c r="X43" i="1"/>
  <c r="L43" i="1"/>
  <c r="W43" i="1" s="1"/>
  <c r="K43" i="1"/>
  <c r="H43" i="1"/>
  <c r="J43" i="1" s="1"/>
  <c r="L42" i="1"/>
  <c r="W42" i="1" s="1"/>
  <c r="K42" i="1"/>
  <c r="V42" i="1" s="1"/>
  <c r="H42" i="1"/>
  <c r="J42" i="1" s="1"/>
  <c r="L41" i="1"/>
  <c r="W41" i="1" s="1"/>
  <c r="K41" i="1"/>
  <c r="V41" i="1" s="1"/>
  <c r="H41" i="1"/>
  <c r="J41" i="1" s="1"/>
  <c r="X40" i="1"/>
  <c r="L40" i="1"/>
  <c r="W40" i="1" s="1"/>
  <c r="K40" i="1"/>
  <c r="V40" i="1" s="1"/>
  <c r="H40" i="1"/>
  <c r="J40" i="1" s="1"/>
  <c r="L39" i="1"/>
  <c r="W39" i="1" s="1"/>
  <c r="K39" i="1"/>
  <c r="V39" i="1" s="1"/>
  <c r="H39" i="1"/>
  <c r="J39" i="1" s="1"/>
  <c r="L38" i="1"/>
  <c r="W38" i="1" s="1"/>
  <c r="K38" i="1"/>
  <c r="V38" i="1" s="1"/>
  <c r="H38" i="1"/>
  <c r="J38" i="1" s="1"/>
  <c r="A38" i="1"/>
  <c r="A39" i="1" s="1"/>
  <c r="A40" i="1" s="1"/>
  <c r="A41" i="1" s="1"/>
  <c r="A42" i="1" s="1"/>
  <c r="A43" i="1" s="1"/>
  <c r="A44" i="1" s="1"/>
  <c r="A45" i="1" s="1"/>
  <c r="Y38" i="1" l="1"/>
  <c r="Y39" i="1"/>
  <c r="Z39" i="1" s="1"/>
  <c r="AA39" i="1" s="1"/>
  <c r="Y44" i="1"/>
  <c r="Z44" i="1" s="1"/>
  <c r="AA44" i="1" s="1"/>
  <c r="Y42" i="1"/>
  <c r="Z42" i="1" s="1"/>
  <c r="AA42" i="1" s="1"/>
  <c r="Y45" i="1"/>
  <c r="Z45" i="1" s="1"/>
  <c r="AA45" i="1" s="1"/>
  <c r="Y41" i="1"/>
  <c r="Z41" i="1" s="1"/>
  <c r="AA41" i="1" s="1"/>
  <c r="Y40" i="1"/>
  <c r="Z40" i="1" s="1"/>
  <c r="AA40" i="1" s="1"/>
  <c r="Z38" i="1"/>
  <c r="AA38" i="1" s="1"/>
  <c r="Y43" i="1"/>
  <c r="Z43" i="1" l="1"/>
  <c r="AA43" i="1" s="1"/>
  <c r="H37" i="1" l="1"/>
  <c r="J37" i="1" s="1"/>
  <c r="H36" i="1"/>
  <c r="H35" i="1"/>
  <c r="J35" i="1" s="1"/>
  <c r="H34" i="1"/>
  <c r="J34" i="1" s="1"/>
  <c r="H33" i="1"/>
  <c r="A33" i="1"/>
  <c r="A34" i="1" s="1"/>
  <c r="A35" i="1" s="1"/>
  <c r="A36" i="1" s="1"/>
  <c r="A37" i="1" s="1"/>
  <c r="A32" i="1"/>
  <c r="L32" i="1"/>
  <c r="L33" i="1"/>
  <c r="L34" i="1"/>
  <c r="L35" i="1"/>
  <c r="L36" i="1"/>
  <c r="L37" i="1"/>
  <c r="B21" i="1"/>
  <c r="B22" i="1" s="1"/>
  <c r="J36" i="1"/>
  <c r="J33" i="1"/>
  <c r="H32" i="1"/>
  <c r="J32" i="1" s="1"/>
  <c r="W33" i="1" l="1"/>
  <c r="W32" i="1"/>
  <c r="K34" i="1"/>
  <c r="V34" i="1" s="1"/>
  <c r="W35" i="1"/>
  <c r="W36" i="1"/>
  <c r="W34" i="1"/>
  <c r="K36" i="1"/>
  <c r="V36" i="1" s="1"/>
  <c r="K32" i="1"/>
  <c r="K33" i="1"/>
  <c r="V33" i="1" s="1"/>
  <c r="K37" i="1"/>
  <c r="V37" i="1" s="1"/>
  <c r="K35" i="1"/>
  <c r="V35" i="1" s="1"/>
  <c r="W37" i="1"/>
  <c r="X37" i="1"/>
  <c r="J30" i="1"/>
  <c r="M32" i="1"/>
  <c r="X32" i="1" s="1"/>
  <c r="X33" i="1"/>
  <c r="X34" i="1"/>
  <c r="X35" i="1"/>
  <c r="X36" i="1"/>
  <c r="Y37" i="1" l="1"/>
  <c r="Y36" i="1"/>
  <c r="Y33" i="1"/>
  <c r="Y35" i="1"/>
  <c r="Y34" i="1"/>
  <c r="V32" i="1"/>
  <c r="Y32" i="1" s="1"/>
  <c r="Z32" i="1" s="1"/>
  <c r="Z33" i="1" l="1"/>
  <c r="AA33" i="1" s="1"/>
  <c r="Z34" i="1" l="1"/>
  <c r="AA34" i="1" s="1"/>
  <c r="AA32" i="1"/>
  <c r="Z35" i="1" l="1"/>
  <c r="AA35" i="1" s="1"/>
  <c r="Z37" i="1"/>
  <c r="AA37" i="1" s="1"/>
  <c r="Z36" i="1"/>
  <c r="AA36" i="1" s="1"/>
  <c r="AA30" i="1" l="1"/>
  <c r="Y27" i="1"/>
  <c r="AB39" i="1" l="1"/>
  <c r="AC39" i="1" s="1"/>
  <c r="AD39" i="1" s="1"/>
  <c r="AE39" i="1" s="1"/>
  <c r="AB42" i="1"/>
  <c r="AC42" i="1" s="1"/>
  <c r="AD42" i="1" s="1"/>
  <c r="AE42" i="1" s="1"/>
  <c r="AB45" i="1"/>
  <c r="AC45" i="1" s="1"/>
  <c r="AD45" i="1" s="1"/>
  <c r="AE45" i="1" s="1"/>
  <c r="AB44" i="1"/>
  <c r="AC44" i="1" s="1"/>
  <c r="AD44" i="1" s="1"/>
  <c r="AE44" i="1" s="1"/>
  <c r="AB41" i="1"/>
  <c r="AC41" i="1" s="1"/>
  <c r="AD41" i="1" s="1"/>
  <c r="AE41" i="1" s="1"/>
  <c r="AB38" i="1"/>
  <c r="AC38" i="1" s="1"/>
  <c r="AD38" i="1" s="1"/>
  <c r="AE38" i="1" s="1"/>
  <c r="AB40" i="1"/>
  <c r="AC40" i="1" s="1"/>
  <c r="AD40" i="1" s="1"/>
  <c r="AE40" i="1" s="1"/>
  <c r="AB43" i="1"/>
  <c r="AC43" i="1" s="1"/>
  <c r="AD43" i="1" s="1"/>
  <c r="AE43" i="1" s="1"/>
  <c r="AB37" i="1"/>
  <c r="AC37" i="1" s="1"/>
  <c r="AD37" i="1" s="1"/>
  <c r="AB34" i="1"/>
  <c r="AC34" i="1" s="1"/>
  <c r="AD34" i="1" s="1"/>
  <c r="AB32" i="1"/>
  <c r="AC32" i="1" s="1"/>
  <c r="AD32" i="1" s="1"/>
  <c r="AE32" i="1" s="1"/>
  <c r="AB36" i="1"/>
  <c r="AC36" i="1" s="1"/>
  <c r="AD36" i="1" s="1"/>
  <c r="AB35" i="1"/>
  <c r="AC35" i="1" s="1"/>
  <c r="AD35" i="1" s="1"/>
  <c r="AB33" i="1"/>
  <c r="AC33" i="1" s="1"/>
  <c r="AD33" i="1" s="1"/>
  <c r="AC30" i="1" l="1"/>
  <c r="AE33" i="1"/>
  <c r="AE35" i="1"/>
  <c r="AE37" i="1"/>
  <c r="AE34" i="1"/>
  <c r="AE36" i="1"/>
  <c r="AE27" i="1" l="1"/>
</calcChain>
</file>

<file path=xl/sharedStrings.xml><?xml version="1.0" encoding="utf-8"?>
<sst xmlns="http://schemas.openxmlformats.org/spreadsheetml/2006/main" count="118" uniqueCount="76">
  <si>
    <t>i</t>
    <phoneticPr fontId="1"/>
  </si>
  <si>
    <t>j</t>
    <phoneticPr fontId="1"/>
  </si>
  <si>
    <t>L</t>
    <phoneticPr fontId="1"/>
  </si>
  <si>
    <t>EI</t>
    <phoneticPr fontId="1"/>
  </si>
  <si>
    <t>Nu</t>
    <phoneticPr fontId="1"/>
  </si>
  <si>
    <t>Qu</t>
    <phoneticPr fontId="1"/>
  </si>
  <si>
    <t>Mui</t>
    <phoneticPr fontId="1"/>
  </si>
  <si>
    <t>Muj</t>
    <phoneticPr fontId="1"/>
  </si>
  <si>
    <t>n</t>
    <phoneticPr fontId="1"/>
  </si>
  <si>
    <t>Na</t>
    <phoneticPr fontId="1"/>
  </si>
  <si>
    <t>Qa</t>
    <phoneticPr fontId="1"/>
  </si>
  <si>
    <t>Mai</t>
    <phoneticPr fontId="1"/>
  </si>
  <si>
    <t>Maj</t>
    <phoneticPr fontId="1"/>
  </si>
  <si>
    <t>NaNuL/EA</t>
    <phoneticPr fontId="1"/>
  </si>
  <si>
    <t xml:space="preserve">Bendng </t>
    <phoneticPr fontId="1"/>
  </si>
  <si>
    <t>Di</t>
    <phoneticPr fontId="1"/>
  </si>
  <si>
    <t>Wi</t>
    <phoneticPr fontId="1"/>
  </si>
  <si>
    <t>DiWi</t>
    <phoneticPr fontId="1"/>
  </si>
  <si>
    <t>修正後の重量</t>
    <rPh sb="0" eb="3">
      <t>シュウセイ</t>
    </rPh>
    <phoneticPr fontId="1"/>
  </si>
  <si>
    <t>修正係数</t>
    <rPh sb="0" eb="4">
      <t>シュウセイ</t>
    </rPh>
    <phoneticPr fontId="1"/>
  </si>
  <si>
    <t>計算過程1</t>
    <rPh sb="0" eb="2">
      <t>ケイサn</t>
    </rPh>
    <rPh sb="2" eb="4">
      <t>カテイ</t>
    </rPh>
    <phoneticPr fontId="1"/>
  </si>
  <si>
    <t>計算過程2</t>
    <rPh sb="0" eb="2">
      <t>ケイサn</t>
    </rPh>
    <phoneticPr fontId="1"/>
  </si>
  <si>
    <t>計算過程3</t>
    <rPh sb="0" eb="2">
      <t>ケイサn</t>
    </rPh>
    <phoneticPr fontId="1"/>
  </si>
  <si>
    <t>軸力変形寄与</t>
    <rPh sb="0" eb="2">
      <t>ジク</t>
    </rPh>
    <rPh sb="2" eb="4">
      <t>ヘンケイ</t>
    </rPh>
    <rPh sb="4" eb="6">
      <t xml:space="preserve">キヨ </t>
    </rPh>
    <phoneticPr fontId="1"/>
  </si>
  <si>
    <t>剪断変形寄与</t>
    <rPh sb="0" eb="4">
      <t>センダ</t>
    </rPh>
    <rPh sb="4" eb="6">
      <t xml:space="preserve">キヨ </t>
    </rPh>
    <phoneticPr fontId="1"/>
  </si>
  <si>
    <t>曲げ寄与</t>
    <rPh sb="0" eb="1">
      <t>マゲ</t>
    </rPh>
    <phoneticPr fontId="1"/>
  </si>
  <si>
    <t>接続接点</t>
    <rPh sb="0" eb="2">
      <t>セツゾク</t>
    </rPh>
    <rPh sb="2" eb="4">
      <t>セッテン</t>
    </rPh>
    <phoneticPr fontId="1"/>
  </si>
  <si>
    <t>設計荷重時</t>
    <rPh sb="0" eb="2">
      <t>セッケイ</t>
    </rPh>
    <rPh sb="2" eb="5">
      <t>カジュウジ</t>
    </rPh>
    <phoneticPr fontId="1"/>
  </si>
  <si>
    <t>単位荷重時</t>
    <rPh sb="0" eb="2">
      <t>タンイ</t>
    </rPh>
    <rPh sb="2" eb="5">
      <t>カジュウジ</t>
    </rPh>
    <phoneticPr fontId="1"/>
  </si>
  <si>
    <t>ΣSi</t>
    <phoneticPr fontId="1"/>
  </si>
  <si>
    <t>Si/ΣSi</t>
    <phoneticPr fontId="1"/>
  </si>
  <si>
    <t>鉄骨重量</t>
    <rPh sb="0" eb="2">
      <t>テッコツ</t>
    </rPh>
    <rPh sb="2" eb="4">
      <t>ジュウリョウ</t>
    </rPh>
    <phoneticPr fontId="1"/>
  </si>
  <si>
    <t>(ton)</t>
    <phoneticPr fontId="1"/>
  </si>
  <si>
    <t>材長</t>
    <rPh sb="0" eb="1">
      <t>ブザイ</t>
    </rPh>
    <rPh sb="1" eb="2">
      <t>ナガサ</t>
    </rPh>
    <phoneticPr fontId="1"/>
  </si>
  <si>
    <t>(cm)</t>
    <phoneticPr fontId="1"/>
  </si>
  <si>
    <t>軸剛性</t>
    <rPh sb="0" eb="1">
      <t>ジク</t>
    </rPh>
    <rPh sb="1" eb="3">
      <t>ゴウセイ</t>
    </rPh>
    <phoneticPr fontId="1"/>
  </si>
  <si>
    <t>ΣWi'</t>
    <phoneticPr fontId="1"/>
  </si>
  <si>
    <t>せん断剛性</t>
    <rPh sb="2" eb="3">
      <t>ダン</t>
    </rPh>
    <rPh sb="3" eb="5">
      <t>ゴウセイ</t>
    </rPh>
    <phoneticPr fontId="1"/>
  </si>
  <si>
    <t>(ton・cm)</t>
    <phoneticPr fontId="1"/>
  </si>
  <si>
    <t>Si =√(DiWi)</t>
    <phoneticPr fontId="1"/>
  </si>
  <si>
    <t>曲げ剛性</t>
    <rPh sb="0" eb="1">
      <t>マ</t>
    </rPh>
    <rPh sb="2" eb="4">
      <t>ゴウセイ</t>
    </rPh>
    <phoneticPr fontId="1"/>
  </si>
  <si>
    <t>Di'</t>
    <phoneticPr fontId="1"/>
  </si>
  <si>
    <t>E =</t>
    <phoneticPr fontId="1"/>
  </si>
  <si>
    <t>A</t>
    <phoneticPr fontId="1"/>
  </si>
  <si>
    <t>I</t>
    <phoneticPr fontId="1"/>
  </si>
  <si>
    <t>(cm2)</t>
    <phoneticPr fontId="1"/>
  </si>
  <si>
    <t>(cm4)</t>
    <phoneticPr fontId="1"/>
  </si>
  <si>
    <t>断面積</t>
    <rPh sb="0" eb="3">
      <t>ダンメンセキ</t>
    </rPh>
    <phoneticPr fontId="1"/>
  </si>
  <si>
    <t>断面2次</t>
    <rPh sb="0" eb="2">
      <t>ダンメン</t>
    </rPh>
    <rPh sb="3" eb="4">
      <t>ジ</t>
    </rPh>
    <phoneticPr fontId="1"/>
  </si>
  <si>
    <t>(kg/m)</t>
    <phoneticPr fontId="1"/>
  </si>
  <si>
    <t>(ton・cm2)</t>
    <phoneticPr fontId="1"/>
  </si>
  <si>
    <t>(ton/cm2)</t>
    <phoneticPr fontId="1"/>
  </si>
  <si>
    <t>単位質量</t>
    <rPh sb="0" eb="2">
      <t>タンイ</t>
    </rPh>
    <rPh sb="2" eb="4">
      <t>シツリョウ</t>
    </rPh>
    <phoneticPr fontId="1"/>
  </si>
  <si>
    <t>せん断断面積</t>
    <rPh sb="2" eb="3">
      <t>ダン</t>
    </rPh>
    <rPh sb="3" eb="6">
      <t>ダンメンセキ</t>
    </rPh>
    <phoneticPr fontId="1"/>
  </si>
  <si>
    <t>w</t>
    <phoneticPr fontId="1"/>
  </si>
  <si>
    <t>G =</t>
    <phoneticPr fontId="1"/>
  </si>
  <si>
    <t>As</t>
    <phoneticPr fontId="1"/>
  </si>
  <si>
    <t>EA</t>
    <phoneticPr fontId="1"/>
  </si>
  <si>
    <t>Wi'=Wt*Si/ΣSi</t>
    <phoneticPr fontId="1"/>
  </si>
  <si>
    <t>[修正前重量比]</t>
    <rPh sb="1" eb="3">
      <t>シュウセイ</t>
    </rPh>
    <rPh sb="3" eb="4">
      <t>マエ</t>
    </rPh>
    <rPh sb="4" eb="6">
      <t>ジュウリョウ</t>
    </rPh>
    <rPh sb="6" eb="7">
      <t>ヒ</t>
    </rPh>
    <phoneticPr fontId="1"/>
  </si>
  <si>
    <t>現設計変位 ΣDi</t>
    <rPh sb="0" eb="3">
      <t>ゲンセッケイ</t>
    </rPh>
    <rPh sb="3" eb="5">
      <t>ヘンイ</t>
    </rPh>
    <phoneticPr fontId="1"/>
  </si>
  <si>
    <t>個材の寄与変位</t>
    <rPh sb="0" eb="2">
      <t>コザイ</t>
    </rPh>
    <rPh sb="5" eb="7">
      <t>ヘンイ</t>
    </rPh>
    <phoneticPr fontId="1"/>
  </si>
  <si>
    <t>α=Wi'/Wi</t>
    <phoneticPr fontId="1"/>
  </si>
  <si>
    <t>修正後変位 ΣDi'</t>
    <rPh sb="0" eb="2">
      <t>シュウセイ</t>
    </rPh>
    <rPh sb="2" eb="3">
      <t>ゴ</t>
    </rPh>
    <rPh sb="3" eb="5">
      <t>ヘンイ</t>
    </rPh>
    <phoneticPr fontId="1"/>
  </si>
  <si>
    <t>Wt=ΣWi</t>
    <phoneticPr fontId="1"/>
  </si>
  <si>
    <t>部材</t>
    <rPh sb="0" eb="2">
      <t>ブザイ</t>
    </rPh>
    <phoneticPr fontId="1"/>
  </si>
  <si>
    <t>番号</t>
    <phoneticPr fontId="1"/>
  </si>
  <si>
    <t>⏬️</t>
    <phoneticPr fontId="1"/>
  </si>
  <si>
    <t>αs</t>
    <phoneticPr fontId="1"/>
  </si>
  <si>
    <t>AsG/αs</t>
    <phoneticPr fontId="1"/>
  </si>
  <si>
    <t>input</t>
    <phoneticPr fontId="1"/>
  </si>
  <si>
    <t>αsQaQuL/GAs</t>
    <phoneticPr fontId="1"/>
  </si>
  <si>
    <t>auto</t>
    <phoneticPr fontId="1"/>
  </si>
  <si>
    <t>寄与率に従い分配</t>
    <rPh sb="0" eb="3">
      <t>キヨリツ</t>
    </rPh>
    <rPh sb="4" eb="5">
      <t>シタガ</t>
    </rPh>
    <rPh sb="6" eb="8">
      <t>ブンパイ</t>
    </rPh>
    <phoneticPr fontId="1"/>
  </si>
  <si>
    <t>設計断面積を変更して解き直して下さい。</t>
    <rPh sb="6" eb="8">
      <t>ヘンコウ</t>
    </rPh>
    <rPh sb="10" eb="11">
      <t>トキナオセィ</t>
    </rPh>
    <phoneticPr fontId="1"/>
  </si>
  <si>
    <t>トップの変位を解析結果と確認して下さい。</t>
    <rPh sb="16" eb="17">
      <t>クダサイ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</si>
</sst>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0.0"/>
    <numFmt numFmtId="178" formatCode="0.00_ "/>
    <numFmt numFmtId="179" formatCode="0.000_ "/>
    <numFmt numFmtId="180" formatCode="0_ "/>
    <numFmt numFmtId="181" formatCode="0.0_ "/>
  </numFmts>
  <fonts count="2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9" tint="-0.249977111117893"/>
      <name val="游ゴシック"/>
      <family val="3"/>
      <charset val="128"/>
      <scheme val="minor"/>
    </font>
    <font>
      <b/>
      <sz val="12"/>
      <color theme="8" tint="-0.249977111117893"/>
      <name val="游ゴシック"/>
      <family val="3"/>
      <charset val="128"/>
      <scheme val="minor"/>
    </font>
    <font>
      <b/>
      <sz val="12"/>
      <color theme="5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8"/>
      <name val="游ゴシック"/>
      <family val="3"/>
      <charset val="128"/>
      <scheme val="minor"/>
    </font>
    <font>
      <b/>
      <sz val="12"/>
      <color theme="8"/>
      <name val="Segoe UI Emoji"/>
      <family val="3"/>
    </font>
    <font>
      <b/>
      <sz val="12"/>
      <color theme="5"/>
      <name val="Segoe UI Emoji"/>
      <family val="3"/>
    </font>
    <font>
      <sz val="12"/>
      <color theme="1"/>
      <name val="Arial Rounded MT Bold"/>
      <family val="2"/>
    </font>
    <font>
      <b/>
      <sz val="8"/>
      <color rgb="FFFF0000"/>
      <name val="ヒラギノ丸ゴ ProN W4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ヒラギノ丸ゴ ProN W4"/>
      <family val="2"/>
      <charset val="128"/>
    </font>
    <font>
      <b/>
      <sz val="12"/>
      <color rgb="FF7030A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6" fontId="0" fillId="0" borderId="17" xfId="0" applyNumberFormat="1" applyBorder="1">
      <alignment vertical="center"/>
    </xf>
    <xf numFmtId="0" fontId="2" fillId="0" borderId="2" xfId="0" applyFont="1" applyBorder="1">
      <alignment vertical="center"/>
    </xf>
    <xf numFmtId="177" fontId="3" fillId="0" borderId="2" xfId="0" applyNumberFormat="1" applyFont="1" applyBorder="1">
      <alignment vertical="center"/>
    </xf>
    <xf numFmtId="2" fontId="4" fillId="0" borderId="2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0" fontId="2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8" fillId="0" borderId="16" xfId="0" applyFont="1" applyBorder="1" applyAlignment="1">
      <alignment horizontal="center" vertical="center"/>
    </xf>
    <xf numFmtId="177" fontId="3" fillId="0" borderId="21" xfId="0" applyNumberFormat="1" applyFont="1" applyBorder="1">
      <alignment vertical="center"/>
    </xf>
    <xf numFmtId="0" fontId="7" fillId="3" borderId="3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2" fontId="2" fillId="0" borderId="10" xfId="0" applyNumberFormat="1" applyFont="1" applyBorder="1">
      <alignment vertical="center"/>
    </xf>
    <xf numFmtId="2" fontId="2" fillId="0" borderId="20" xfId="0" applyNumberFormat="1" applyFont="1" applyBorder="1">
      <alignment vertical="center"/>
    </xf>
    <xf numFmtId="2" fontId="2" fillId="0" borderId="17" xfId="0" applyNumberFormat="1" applyFont="1" applyBorder="1">
      <alignment vertical="center"/>
    </xf>
    <xf numFmtId="2" fontId="2" fillId="0" borderId="14" xfId="0" applyNumberFormat="1" applyFont="1" applyBorder="1">
      <alignment vertical="center"/>
    </xf>
    <xf numFmtId="0" fontId="2" fillId="0" borderId="14" xfId="0" applyFont="1" applyBorder="1">
      <alignment vertical="center"/>
    </xf>
    <xf numFmtId="1" fontId="2" fillId="0" borderId="5" xfId="0" applyNumberFormat="1" applyFont="1" applyBorder="1">
      <alignment vertical="center"/>
    </xf>
    <xf numFmtId="0" fontId="9" fillId="4" borderId="3" xfId="0" applyFont="1" applyFill="1" applyBorder="1" applyAlignment="1">
      <alignment horizontal="center" vertical="center"/>
    </xf>
    <xf numFmtId="176" fontId="11" fillId="4" borderId="5" xfId="0" applyNumberFormat="1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4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176" fontId="17" fillId="2" borderId="13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180" fontId="2" fillId="0" borderId="5" xfId="0" applyNumberFormat="1" applyFont="1" applyBorder="1">
      <alignment vertical="center"/>
    </xf>
    <xf numFmtId="0" fontId="0" fillId="0" borderId="19" xfId="0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81" fontId="2" fillId="0" borderId="11" xfId="0" applyNumberFormat="1" applyFont="1" applyBorder="1">
      <alignment vertical="center"/>
    </xf>
    <xf numFmtId="0" fontId="2" fillId="0" borderId="0" xfId="0" applyFont="1">
      <alignment vertical="center"/>
    </xf>
    <xf numFmtId="178" fontId="19" fillId="0" borderId="0" xfId="0" applyNumberFormat="1" applyFont="1">
      <alignment vertical="center"/>
    </xf>
    <xf numFmtId="179" fontId="6" fillId="0" borderId="0" xfId="0" applyNumberFormat="1" applyFont="1">
      <alignment vertical="center"/>
    </xf>
    <xf numFmtId="181" fontId="2" fillId="0" borderId="17" xfId="0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677333</xdr:colOff>
      <xdr:row>4</xdr:row>
      <xdr:rowOff>203396</xdr:rowOff>
    </xdr:from>
    <xdr:to>
      <xdr:col>22</xdr:col>
      <xdr:colOff>690085</xdr:colOff>
      <xdr:row>23</xdr:row>
      <xdr:rowOff>185147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C860632-C6C5-BF44-C255-1C15A07AA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2133" y="1185529"/>
          <a:ext cx="8064552" cy="4646885"/>
        </a:xfrm>
        <a:prstGeom prst="rect">
          <a:avLst/>
        </a:prstGeom>
      </xdr:spPr>
    </xdr:pic>
    <xdr:clientData/>
  </xdr:twoCellAnchor>
  <xdr:twoCellAnchor editAs="oneCell">
    <xdr:from>
      <xdr:col>8</xdr:col>
      <xdr:colOff>369711</xdr:colOff>
      <xdr:row>5</xdr:row>
      <xdr:rowOff>211666</xdr:rowOff>
    </xdr:from>
    <xdr:to>
      <xdr:col>12</xdr:col>
      <xdr:colOff>90310</xdr:colOff>
      <xdr:row>21</xdr:row>
      <xdr:rowOff>245532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2A3CC86-8E33-9BEE-4132-D5814038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3511" y="1439333"/>
          <a:ext cx="2641599" cy="3962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6E37-575E-914E-80E3-0C1AFDB1A1F3}">
  <sheetPr>
    <pageSetUpPr fitToPage="1"/>
  </sheetPr>
  <dimension ref="A3:AO49"/>
  <sheetViews>
    <sheetView tabSelected="1" topLeftCell="A25" zoomScale="150" zoomScaleNormal="150" workbookViewId="0">
      <selection activeCell="AF29" sqref="AF29"/>
    </sheetView>
  </sheetViews>
  <sheetFormatPr baseColWidth="10" defaultColWidth="11.5703125" defaultRowHeight="19.5" customHeight="1"/>
  <cols>
    <col min="1" max="4" width="5.7109375" customWidth="1"/>
    <col min="5" max="7" width="8.7109375" customWidth="1"/>
    <col min="8" max="8" width="7.140625" customWidth="1"/>
    <col min="9" max="9" width="5.7109375" customWidth="1"/>
    <col min="10" max="10" width="8.7109375" customWidth="1"/>
    <col min="11" max="11" width="9.5703125" customWidth="1"/>
    <col min="12" max="12" width="8.7109375" customWidth="1"/>
    <col min="13" max="13" width="11" customWidth="1"/>
    <col min="14" max="21" width="8.7109375" customWidth="1"/>
    <col min="22" max="24" width="9.42578125" customWidth="1"/>
    <col min="25" max="25" width="10.7109375" customWidth="1"/>
    <col min="26" max="26" width="7.28515625" customWidth="1"/>
    <col min="27" max="27" width="9.42578125" customWidth="1"/>
    <col min="28" max="28" width="6.85546875" customWidth="1"/>
    <col min="29" max="29" width="10.7109375" customWidth="1"/>
    <col min="30" max="30" width="8.140625" customWidth="1"/>
    <col min="31" max="31" width="9.5703125" customWidth="1"/>
    <col min="35" max="35" width="2.7109375" customWidth="1"/>
  </cols>
  <sheetData>
    <row r="3" spans="2:9" ht="19.5" customHeight="1">
      <c r="B3" s="79"/>
      <c r="C3" s="79"/>
      <c r="D3" s="79"/>
      <c r="G3" s="1"/>
      <c r="H3" s="1"/>
      <c r="I3" s="1"/>
    </row>
    <row r="4" spans="2:9" ht="19.5" customHeight="1">
      <c r="B4" s="79"/>
      <c r="C4" s="79"/>
      <c r="D4" s="79"/>
    </row>
    <row r="20" spans="1:41" ht="19.5" customHeight="1">
      <c r="B20" s="79"/>
      <c r="C20" s="79"/>
      <c r="D20" s="79"/>
    </row>
    <row r="21" spans="1:41" ht="19.5" customHeight="1">
      <c r="A21" s="53" t="s">
        <v>42</v>
      </c>
      <c r="B21" s="87">
        <f>2100</f>
        <v>2100</v>
      </c>
      <c r="C21" s="87"/>
      <c r="D21" s="87"/>
      <c r="E21" s="53" t="s">
        <v>51</v>
      </c>
    </row>
    <row r="22" spans="1:41" ht="19.5" customHeight="1">
      <c r="A22" s="53" t="s">
        <v>55</v>
      </c>
      <c r="B22" s="87">
        <f>B21/(2*(1+0.3))</f>
        <v>807.69230769230762</v>
      </c>
      <c r="C22" s="87"/>
      <c r="D22" s="87"/>
      <c r="E22" s="53" t="s">
        <v>51</v>
      </c>
    </row>
    <row r="24" spans="1:41" ht="19.5" customHeight="1">
      <c r="Y24" s="66" t="s">
        <v>75</v>
      </c>
      <c r="AD24" s="66" t="s">
        <v>74</v>
      </c>
    </row>
    <row r="25" spans="1:41" ht="19.5" customHeight="1">
      <c r="O25" s="83" t="s">
        <v>67</v>
      </c>
      <c r="P25" s="84"/>
      <c r="S25" s="85" t="s">
        <v>67</v>
      </c>
      <c r="T25" s="86"/>
      <c r="Y25" s="67"/>
    </row>
    <row r="26" spans="1:41" s="3" customFormat="1" ht="19.5" customHeight="1" thickBot="1">
      <c r="A26" s="4" t="s">
        <v>65</v>
      </c>
      <c r="B26" s="80" t="s">
        <v>26</v>
      </c>
      <c r="C26" s="81"/>
      <c r="D26" s="4" t="s">
        <v>33</v>
      </c>
      <c r="E26" s="8" t="s">
        <v>47</v>
      </c>
      <c r="F26" s="19" t="s">
        <v>53</v>
      </c>
      <c r="G26" s="19" t="s">
        <v>48</v>
      </c>
      <c r="H26" s="9" t="s">
        <v>52</v>
      </c>
      <c r="I26" s="9"/>
      <c r="J26" s="4" t="s">
        <v>31</v>
      </c>
      <c r="K26" s="4" t="s">
        <v>35</v>
      </c>
      <c r="L26" s="4" t="s">
        <v>37</v>
      </c>
      <c r="M26" s="17" t="s">
        <v>40</v>
      </c>
      <c r="N26" s="80" t="s">
        <v>27</v>
      </c>
      <c r="O26" s="82"/>
      <c r="P26" s="82"/>
      <c r="Q26" s="81"/>
      <c r="R26" s="80" t="s">
        <v>28</v>
      </c>
      <c r="S26" s="82"/>
      <c r="T26" s="82"/>
      <c r="U26" s="81"/>
      <c r="V26" s="61" t="s">
        <v>23</v>
      </c>
      <c r="W26" s="62" t="s">
        <v>24</v>
      </c>
      <c r="X26" s="63" t="s">
        <v>25</v>
      </c>
      <c r="Y26" s="58" t="s">
        <v>60</v>
      </c>
      <c r="Z26" s="8" t="s">
        <v>20</v>
      </c>
      <c r="AA26" s="19" t="s">
        <v>21</v>
      </c>
      <c r="AB26" s="9" t="s">
        <v>22</v>
      </c>
      <c r="AC26" s="64" t="s">
        <v>18</v>
      </c>
      <c r="AD26" s="64" t="s">
        <v>19</v>
      </c>
      <c r="AE26" s="60" t="s">
        <v>63</v>
      </c>
      <c r="AF26"/>
      <c r="AG26"/>
      <c r="AH26"/>
      <c r="AI26"/>
      <c r="AJ26"/>
      <c r="AK26"/>
      <c r="AL26"/>
      <c r="AM26"/>
      <c r="AN26"/>
      <c r="AO26"/>
    </row>
    <row r="27" spans="1:41" s="3" customFormat="1" ht="19.5" customHeight="1" thickBot="1">
      <c r="A27" s="5" t="s">
        <v>66</v>
      </c>
      <c r="B27" s="10"/>
      <c r="C27" s="11"/>
      <c r="D27" s="5" t="s">
        <v>34</v>
      </c>
      <c r="E27" s="10" t="s">
        <v>45</v>
      </c>
      <c r="F27" s="20" t="s">
        <v>45</v>
      </c>
      <c r="G27" s="20" t="s">
        <v>46</v>
      </c>
      <c r="H27" s="11" t="s">
        <v>49</v>
      </c>
      <c r="I27" s="11"/>
      <c r="J27" s="5" t="s">
        <v>32</v>
      </c>
      <c r="K27" s="5" t="s">
        <v>32</v>
      </c>
      <c r="L27" s="5" t="s">
        <v>32</v>
      </c>
      <c r="M27" s="5" t="s">
        <v>50</v>
      </c>
      <c r="N27" s="4" t="s">
        <v>32</v>
      </c>
      <c r="O27" s="4" t="s">
        <v>32</v>
      </c>
      <c r="P27" s="4" t="s">
        <v>38</v>
      </c>
      <c r="Q27" s="9" t="s">
        <v>38</v>
      </c>
      <c r="R27" s="4" t="s">
        <v>32</v>
      </c>
      <c r="S27" s="4" t="s">
        <v>32</v>
      </c>
      <c r="T27" s="4" t="s">
        <v>38</v>
      </c>
      <c r="U27" s="4" t="s">
        <v>38</v>
      </c>
      <c r="V27" s="8"/>
      <c r="W27" s="19"/>
      <c r="X27" s="9"/>
      <c r="Y27" s="56">
        <f>SUM(Y32:Y97)</f>
        <v>7.5131944653968006</v>
      </c>
      <c r="Z27" s="10"/>
      <c r="AA27" s="20"/>
      <c r="AB27" s="11"/>
      <c r="AC27" s="65" t="s">
        <v>73</v>
      </c>
      <c r="AD27" s="59" t="s">
        <v>59</v>
      </c>
      <c r="AE27" s="28">
        <f>SUM(AE32:AE97)</f>
        <v>6.3755835144463564</v>
      </c>
      <c r="AF27"/>
      <c r="AG27"/>
      <c r="AH27"/>
      <c r="AI27"/>
      <c r="AJ27"/>
      <c r="AK27"/>
      <c r="AL27"/>
      <c r="AM27"/>
      <c r="AN27"/>
      <c r="AO27"/>
    </row>
    <row r="28" spans="1:41" s="36" customFormat="1" ht="19.5" customHeight="1">
      <c r="A28" s="33" t="s">
        <v>8</v>
      </c>
      <c r="B28" s="34" t="s">
        <v>0</v>
      </c>
      <c r="C28" s="35" t="s">
        <v>1</v>
      </c>
      <c r="D28" s="33" t="s">
        <v>2</v>
      </c>
      <c r="E28" s="34" t="s">
        <v>43</v>
      </c>
      <c r="F28" s="37" t="s">
        <v>56</v>
      </c>
      <c r="G28" s="37" t="s">
        <v>44</v>
      </c>
      <c r="H28" s="35" t="s">
        <v>54</v>
      </c>
      <c r="I28" s="35" t="s">
        <v>68</v>
      </c>
      <c r="J28" s="33" t="s">
        <v>16</v>
      </c>
      <c r="K28" s="33" t="s">
        <v>57</v>
      </c>
      <c r="L28" s="33" t="s">
        <v>69</v>
      </c>
      <c r="M28" s="36" t="s">
        <v>3</v>
      </c>
      <c r="N28" s="33" t="s">
        <v>9</v>
      </c>
      <c r="O28" s="33" t="s">
        <v>10</v>
      </c>
      <c r="P28" s="33" t="s">
        <v>11</v>
      </c>
      <c r="Q28" s="35" t="s">
        <v>12</v>
      </c>
      <c r="R28" s="33" t="s">
        <v>4</v>
      </c>
      <c r="S28" s="33" t="s">
        <v>5</v>
      </c>
      <c r="T28" s="33" t="s">
        <v>6</v>
      </c>
      <c r="U28" s="33" t="s">
        <v>7</v>
      </c>
      <c r="V28" s="34" t="s">
        <v>13</v>
      </c>
      <c r="W28" s="37" t="s">
        <v>71</v>
      </c>
      <c r="X28" s="35" t="s">
        <v>14</v>
      </c>
      <c r="Z28" s="34" t="s">
        <v>17</v>
      </c>
      <c r="AA28" s="37" t="s">
        <v>39</v>
      </c>
      <c r="AB28" s="35" t="s">
        <v>30</v>
      </c>
      <c r="AC28" s="33" t="s">
        <v>58</v>
      </c>
      <c r="AD28" s="33" t="s">
        <v>62</v>
      </c>
      <c r="AE28" s="35"/>
      <c r="AF28"/>
      <c r="AG28"/>
      <c r="AH28"/>
      <c r="AI28"/>
      <c r="AJ28"/>
      <c r="AK28"/>
      <c r="AL28"/>
      <c r="AM28"/>
      <c r="AN28"/>
      <c r="AO28"/>
    </row>
    <row r="29" spans="1:41" ht="19.5" customHeight="1">
      <c r="A29" s="6"/>
      <c r="B29" s="12"/>
      <c r="C29" s="13"/>
      <c r="D29" s="6"/>
      <c r="E29" s="12"/>
      <c r="F29" s="38"/>
      <c r="G29" s="38"/>
      <c r="H29" s="13"/>
      <c r="I29" s="13"/>
      <c r="J29" s="41" t="s">
        <v>64</v>
      </c>
      <c r="K29" s="6"/>
      <c r="L29" s="6"/>
      <c r="N29" s="6"/>
      <c r="O29" s="6"/>
      <c r="P29" s="6"/>
      <c r="Q29" s="13"/>
      <c r="R29" s="6"/>
      <c r="S29" s="6"/>
      <c r="T29" s="6"/>
      <c r="U29" s="6"/>
      <c r="V29" s="12"/>
      <c r="W29" s="38"/>
      <c r="X29" s="13"/>
      <c r="Y29" s="57" t="s">
        <v>61</v>
      </c>
      <c r="Z29" s="12"/>
      <c r="AA29" s="50" t="s">
        <v>29</v>
      </c>
      <c r="AB29" s="13"/>
      <c r="AC29" s="42" t="s">
        <v>36</v>
      </c>
      <c r="AD29" s="54"/>
      <c r="AE29" s="59" t="s">
        <v>61</v>
      </c>
    </row>
    <row r="30" spans="1:41" s="2" customFormat="1" ht="19.5" customHeight="1">
      <c r="A30" s="72" t="s">
        <v>72</v>
      </c>
      <c r="B30" s="14"/>
      <c r="C30" s="15"/>
      <c r="D30" s="16"/>
      <c r="E30" s="14"/>
      <c r="F30" s="39"/>
      <c r="G30" s="39"/>
      <c r="H30" s="15"/>
      <c r="I30" s="15"/>
      <c r="J30" s="52">
        <f>SUM(J32:J100)</f>
        <v>3.7920398399999997</v>
      </c>
      <c r="K30" s="16"/>
      <c r="L30" s="16"/>
      <c r="N30" s="16"/>
      <c r="O30" s="16"/>
      <c r="P30" s="16"/>
      <c r="Q30" s="15"/>
      <c r="R30" s="16"/>
      <c r="S30" s="16"/>
      <c r="T30" s="16"/>
      <c r="U30" s="16"/>
      <c r="V30" s="14"/>
      <c r="W30" s="39"/>
      <c r="X30" s="15"/>
      <c r="Y30" s="35" t="s">
        <v>15</v>
      </c>
      <c r="AA30" s="51">
        <f>SUM(AA32:AA97)</f>
        <v>4.916957055855411</v>
      </c>
      <c r="AB30" s="15"/>
      <c r="AC30" s="52">
        <f>SUM(AC32:AC97)</f>
        <v>3.7920398399999997</v>
      </c>
      <c r="AD30" s="55"/>
      <c r="AE30" s="59" t="s">
        <v>41</v>
      </c>
      <c r="AF30"/>
      <c r="AG30"/>
      <c r="AH30"/>
      <c r="AI30"/>
      <c r="AJ30"/>
      <c r="AK30"/>
      <c r="AL30"/>
      <c r="AM30"/>
      <c r="AN30"/>
      <c r="AO30"/>
    </row>
    <row r="31" spans="1:41" ht="19.5" customHeight="1" thickBot="1">
      <c r="A31" s="71">
        <v>0</v>
      </c>
      <c r="B31" s="73" t="s">
        <v>70</v>
      </c>
      <c r="C31" s="73" t="s">
        <v>70</v>
      </c>
      <c r="D31" s="73" t="s">
        <v>70</v>
      </c>
      <c r="E31" s="73" t="s">
        <v>70</v>
      </c>
      <c r="F31" s="73" t="s">
        <v>70</v>
      </c>
      <c r="G31" s="73" t="s">
        <v>70</v>
      </c>
      <c r="H31" s="69" t="s">
        <v>72</v>
      </c>
      <c r="I31" s="73" t="s">
        <v>70</v>
      </c>
      <c r="J31" s="69" t="s">
        <v>72</v>
      </c>
      <c r="K31" s="69" t="s">
        <v>72</v>
      </c>
      <c r="L31" s="69" t="s">
        <v>72</v>
      </c>
      <c r="M31" s="69" t="s">
        <v>72</v>
      </c>
      <c r="N31" s="73" t="s">
        <v>70</v>
      </c>
      <c r="O31" s="73" t="s">
        <v>70</v>
      </c>
      <c r="P31" s="73" t="s">
        <v>70</v>
      </c>
      <c r="Q31" s="73" t="s">
        <v>70</v>
      </c>
      <c r="R31" s="73" t="s">
        <v>70</v>
      </c>
      <c r="S31" s="73" t="s">
        <v>70</v>
      </c>
      <c r="T31" s="73" t="s">
        <v>70</v>
      </c>
      <c r="U31" s="73" t="s">
        <v>70</v>
      </c>
      <c r="V31" s="69" t="s">
        <v>72</v>
      </c>
      <c r="W31" s="69" t="s">
        <v>72</v>
      </c>
      <c r="X31" s="69" t="s">
        <v>72</v>
      </c>
      <c r="Y31" s="69" t="s">
        <v>72</v>
      </c>
      <c r="Z31" s="69" t="s">
        <v>72</v>
      </c>
      <c r="AA31" s="69" t="s">
        <v>72</v>
      </c>
      <c r="AB31" s="69" t="s">
        <v>72</v>
      </c>
      <c r="AC31" s="69" t="s">
        <v>72</v>
      </c>
      <c r="AD31" s="69" t="s">
        <v>72</v>
      </c>
      <c r="AE31" s="69" t="s">
        <v>72</v>
      </c>
    </row>
    <row r="32" spans="1:41" ht="19.5" customHeight="1" thickTop="1">
      <c r="A32" s="7">
        <f>A31+1</f>
        <v>1</v>
      </c>
      <c r="B32" s="75">
        <v>1</v>
      </c>
      <c r="C32" s="75">
        <v>3</v>
      </c>
      <c r="D32" s="75">
        <v>400</v>
      </c>
      <c r="E32" s="44">
        <v>100</v>
      </c>
      <c r="F32" s="46">
        <v>1.0000000000000001E-5</v>
      </c>
      <c r="G32" s="78">
        <v>1.0000000000000001E-5</v>
      </c>
      <c r="H32" s="74">
        <f>E32*100*7.85/1000</f>
        <v>78.5</v>
      </c>
      <c r="I32" s="70">
        <v>1</v>
      </c>
      <c r="J32" s="43">
        <f>D32*H32/100000</f>
        <v>0.314</v>
      </c>
      <c r="K32" s="26">
        <f t="shared" ref="K32:K37" si="0">$B$21*E32</f>
        <v>210000</v>
      </c>
      <c r="L32" s="49">
        <f>F32*$B$22/I32</f>
        <v>8.076923076923077E-3</v>
      </c>
      <c r="M32" s="68">
        <f>$B$21*G32</f>
        <v>2.1000000000000001E-2</v>
      </c>
      <c r="N32" s="76">
        <v>240</v>
      </c>
      <c r="O32" s="76">
        <v>0</v>
      </c>
      <c r="P32" s="76">
        <v>0</v>
      </c>
      <c r="Q32" s="76">
        <v>0</v>
      </c>
      <c r="R32" s="77">
        <v>3.2</v>
      </c>
      <c r="S32" s="77">
        <v>0</v>
      </c>
      <c r="T32" s="77">
        <v>0</v>
      </c>
      <c r="U32" s="77">
        <v>0</v>
      </c>
      <c r="V32" s="29">
        <f t="shared" ref="V32:V37" si="1">N32*R32*D32/K32</f>
        <v>1.4628571428571429</v>
      </c>
      <c r="W32" s="21">
        <f t="shared" ref="W32:W37" si="2">O32*S32*D32/L32</f>
        <v>0</v>
      </c>
      <c r="X32" s="31">
        <f t="shared" ref="X32:X37" si="3">(D32/(6*M32))*(T32*(2*P32-Q32)-U32*(P32-2*Q32))</f>
        <v>0</v>
      </c>
      <c r="Y32" s="31">
        <f>V32+W32+X32</f>
        <v>1.4628571428571429</v>
      </c>
      <c r="Z32" s="29">
        <f t="shared" ref="Z32:Z37" si="4">J32*Y32</f>
        <v>0.45933714285714283</v>
      </c>
      <c r="AA32" s="21">
        <f t="shared" ref="AA32:AA37" si="5">SQRT(Z32)</f>
        <v>0.6777441573758809</v>
      </c>
      <c r="AB32" s="31">
        <f>AA32/$AA$30</f>
        <v>0.13783812827260347</v>
      </c>
      <c r="AC32" s="18">
        <f>$J$30*AB32</f>
        <v>0.52268767388074266</v>
      </c>
      <c r="AD32" s="27">
        <f t="shared" ref="AD32:AD37" si="6">AC32/(J32+0.00000000001)</f>
        <v>1.6646104263187789</v>
      </c>
      <c r="AE32" s="27">
        <f>Y32/(AD32+0.0000000000002)</f>
        <v>0.87879849827206635</v>
      </c>
    </row>
    <row r="33" spans="1:31" ht="19.5" customHeight="1">
      <c r="A33" s="7">
        <f t="shared" ref="A33:A37" si="7">A32+1</f>
        <v>2</v>
      </c>
      <c r="B33" s="75">
        <v>2</v>
      </c>
      <c r="C33" s="75">
        <v>4</v>
      </c>
      <c r="D33" s="75">
        <v>400</v>
      </c>
      <c r="E33" s="44">
        <v>100</v>
      </c>
      <c r="F33" s="46">
        <v>1.0000000000000001E-5</v>
      </c>
      <c r="G33" s="78">
        <v>1.0000000000000001E-5</v>
      </c>
      <c r="H33" s="74">
        <f t="shared" ref="H33:H37" si="8">E33*100*7.85/1000</f>
        <v>78.5</v>
      </c>
      <c r="I33" s="70">
        <v>1</v>
      </c>
      <c r="J33" s="43">
        <f t="shared" ref="J33:J37" si="9">D33*H33/100000</f>
        <v>0.314</v>
      </c>
      <c r="K33" s="26">
        <f t="shared" si="0"/>
        <v>210000</v>
      </c>
      <c r="L33" s="49">
        <f t="shared" ref="L33:L37" si="10">F33*$B$22/I33</f>
        <v>8.076923076923077E-3</v>
      </c>
      <c r="M33" s="68">
        <f t="shared" ref="M33:M45" si="11">$B$21*G33</f>
        <v>2.1000000000000001E-2</v>
      </c>
      <c r="N33" s="76">
        <v>160</v>
      </c>
      <c r="O33" s="76">
        <v>0</v>
      </c>
      <c r="P33" s="76">
        <v>0</v>
      </c>
      <c r="Q33" s="76">
        <v>0</v>
      </c>
      <c r="R33" s="77">
        <v>2.4</v>
      </c>
      <c r="S33" s="77">
        <v>0</v>
      </c>
      <c r="T33" s="77">
        <v>0</v>
      </c>
      <c r="U33" s="77">
        <v>0</v>
      </c>
      <c r="V33" s="29">
        <f t="shared" si="1"/>
        <v>0.73142857142857143</v>
      </c>
      <c r="W33" s="21">
        <f t="shared" si="2"/>
        <v>0</v>
      </c>
      <c r="X33" s="31">
        <f t="shared" si="3"/>
        <v>0</v>
      </c>
      <c r="Y33" s="31">
        <f t="shared" ref="Y33:Y37" si="12">V33+W33+X33</f>
        <v>0.73142857142857143</v>
      </c>
      <c r="Z33" s="30">
        <f t="shared" si="4"/>
        <v>0.22966857142857142</v>
      </c>
      <c r="AA33" s="32">
        <f t="shared" si="5"/>
        <v>0.47923748959004803</v>
      </c>
      <c r="AB33" s="31">
        <f t="shared" ref="AB33:AB45" si="13">AA33/$AA$30</f>
        <v>9.7466275207619094E-2</v>
      </c>
      <c r="AC33" s="18">
        <f t="shared" ref="AC33:AC45" si="14">$J$30*AB33</f>
        <v>0.36959599864369586</v>
      </c>
      <c r="AD33" s="27">
        <f t="shared" si="6"/>
        <v>1.1770573204838384</v>
      </c>
      <c r="AE33" s="25">
        <f t="shared" ref="AE33:AE37" si="15">Y33/(AD33+0.0000000000002)</f>
        <v>0.62140437742470167</v>
      </c>
    </row>
    <row r="34" spans="1:31" ht="19.5" customHeight="1">
      <c r="A34" s="7">
        <f t="shared" si="7"/>
        <v>3</v>
      </c>
      <c r="B34" s="75">
        <v>3</v>
      </c>
      <c r="C34" s="75">
        <v>5</v>
      </c>
      <c r="D34" s="75">
        <v>400</v>
      </c>
      <c r="E34" s="44">
        <v>100</v>
      </c>
      <c r="F34" s="46">
        <v>1.0000000000000001E-5</v>
      </c>
      <c r="G34" s="78">
        <v>1.0000000000000001E-5</v>
      </c>
      <c r="H34" s="74">
        <f t="shared" si="8"/>
        <v>78.5</v>
      </c>
      <c r="I34" s="70">
        <v>1</v>
      </c>
      <c r="J34" s="43">
        <f t="shared" si="9"/>
        <v>0.314</v>
      </c>
      <c r="K34" s="26">
        <f t="shared" si="0"/>
        <v>210000</v>
      </c>
      <c r="L34" s="49">
        <f t="shared" si="10"/>
        <v>8.076923076923077E-3</v>
      </c>
      <c r="M34" s="68">
        <f t="shared" si="11"/>
        <v>2.1000000000000001E-2</v>
      </c>
      <c r="N34" s="76">
        <v>160</v>
      </c>
      <c r="O34" s="76">
        <v>0</v>
      </c>
      <c r="P34" s="76">
        <v>0</v>
      </c>
      <c r="Q34" s="76">
        <v>0</v>
      </c>
      <c r="R34" s="77">
        <v>2.4</v>
      </c>
      <c r="S34" s="77">
        <v>0</v>
      </c>
      <c r="T34" s="77">
        <v>0</v>
      </c>
      <c r="U34" s="77">
        <v>0</v>
      </c>
      <c r="V34" s="29">
        <f t="shared" si="1"/>
        <v>0.73142857142857143</v>
      </c>
      <c r="W34" s="21">
        <f t="shared" si="2"/>
        <v>0</v>
      </c>
      <c r="X34" s="31">
        <f t="shared" si="3"/>
        <v>0</v>
      </c>
      <c r="Y34" s="31">
        <f t="shared" si="12"/>
        <v>0.73142857142857143</v>
      </c>
      <c r="Z34" s="30">
        <f t="shared" si="4"/>
        <v>0.22966857142857142</v>
      </c>
      <c r="AA34" s="32">
        <f t="shared" si="5"/>
        <v>0.47923748959004803</v>
      </c>
      <c r="AB34" s="31">
        <f t="shared" si="13"/>
        <v>9.7466275207619094E-2</v>
      </c>
      <c r="AC34" s="18">
        <f t="shared" si="14"/>
        <v>0.36959599864369586</v>
      </c>
      <c r="AD34" s="27">
        <f t="shared" si="6"/>
        <v>1.1770573204838384</v>
      </c>
      <c r="AE34" s="25">
        <f t="shared" si="15"/>
        <v>0.62140437742470167</v>
      </c>
    </row>
    <row r="35" spans="1:31" ht="19.5" customHeight="1">
      <c r="A35" s="7">
        <f t="shared" si="7"/>
        <v>4</v>
      </c>
      <c r="B35" s="75">
        <v>4</v>
      </c>
      <c r="C35" s="75">
        <v>6</v>
      </c>
      <c r="D35" s="75">
        <v>400</v>
      </c>
      <c r="E35" s="44">
        <v>100</v>
      </c>
      <c r="F35" s="46">
        <v>1.0000000000000001E-5</v>
      </c>
      <c r="G35" s="78">
        <v>1.0000000000000001E-5</v>
      </c>
      <c r="H35" s="74">
        <f t="shared" si="8"/>
        <v>78.5</v>
      </c>
      <c r="I35" s="70">
        <v>1</v>
      </c>
      <c r="J35" s="43">
        <f t="shared" si="9"/>
        <v>0.314</v>
      </c>
      <c r="K35" s="26">
        <f t="shared" si="0"/>
        <v>210000</v>
      </c>
      <c r="L35" s="49">
        <f t="shared" si="10"/>
        <v>8.076923076923077E-3</v>
      </c>
      <c r="M35" s="68">
        <f t="shared" si="11"/>
        <v>2.1000000000000001E-2</v>
      </c>
      <c r="N35" s="76">
        <v>88</v>
      </c>
      <c r="O35" s="76">
        <v>0</v>
      </c>
      <c r="P35" s="76">
        <v>0</v>
      </c>
      <c r="Q35" s="76">
        <v>0</v>
      </c>
      <c r="R35" s="77">
        <v>1.6</v>
      </c>
      <c r="S35" s="77">
        <v>0</v>
      </c>
      <c r="T35" s="77">
        <v>0</v>
      </c>
      <c r="U35" s="77">
        <v>0</v>
      </c>
      <c r="V35" s="29">
        <f t="shared" si="1"/>
        <v>0.2681904761904762</v>
      </c>
      <c r="W35" s="21">
        <f t="shared" si="2"/>
        <v>0</v>
      </c>
      <c r="X35" s="31">
        <f t="shared" si="3"/>
        <v>0</v>
      </c>
      <c r="Y35" s="31">
        <f t="shared" si="12"/>
        <v>0.2681904761904762</v>
      </c>
      <c r="Z35" s="30">
        <f t="shared" si="4"/>
        <v>8.4211809523809522E-2</v>
      </c>
      <c r="AA35" s="32">
        <f t="shared" si="5"/>
        <v>0.29019271101082039</v>
      </c>
      <c r="AB35" s="31">
        <f t="shared" si="13"/>
        <v>5.9018760528982306E-2</v>
      </c>
      <c r="AC35" s="18">
        <f t="shared" si="14"/>
        <v>0.22380149123332035</v>
      </c>
      <c r="AD35" s="27">
        <f t="shared" si="6"/>
        <v>0.71274360263118763</v>
      </c>
      <c r="AE35" s="25">
        <f t="shared" si="15"/>
        <v>0.37627903666948426</v>
      </c>
    </row>
    <row r="36" spans="1:31" ht="19.5" customHeight="1">
      <c r="A36" s="7">
        <f t="shared" si="7"/>
        <v>5</v>
      </c>
      <c r="B36" s="75">
        <v>5</v>
      </c>
      <c r="C36" s="75">
        <v>7</v>
      </c>
      <c r="D36" s="75">
        <v>400</v>
      </c>
      <c r="E36" s="44">
        <v>100</v>
      </c>
      <c r="F36" s="46">
        <v>1.0000000000000001E-5</v>
      </c>
      <c r="G36" s="78">
        <v>1.0000000000000001E-5</v>
      </c>
      <c r="H36" s="74">
        <f t="shared" si="8"/>
        <v>78.5</v>
      </c>
      <c r="I36" s="70">
        <v>1</v>
      </c>
      <c r="J36" s="43">
        <f t="shared" si="9"/>
        <v>0.314</v>
      </c>
      <c r="K36" s="26">
        <f t="shared" si="0"/>
        <v>210000</v>
      </c>
      <c r="L36" s="49">
        <f t="shared" si="10"/>
        <v>8.076923076923077E-3</v>
      </c>
      <c r="M36" s="68">
        <f t="shared" si="11"/>
        <v>2.1000000000000001E-2</v>
      </c>
      <c r="N36" s="76">
        <v>88</v>
      </c>
      <c r="O36" s="76">
        <v>0</v>
      </c>
      <c r="P36" s="76">
        <v>0</v>
      </c>
      <c r="Q36" s="76">
        <v>0</v>
      </c>
      <c r="R36" s="77">
        <v>1.6</v>
      </c>
      <c r="S36" s="77">
        <v>0</v>
      </c>
      <c r="T36" s="77">
        <v>0</v>
      </c>
      <c r="U36" s="77">
        <v>0</v>
      </c>
      <c r="V36" s="29">
        <f t="shared" si="1"/>
        <v>0.2681904761904762</v>
      </c>
      <c r="W36" s="21">
        <f t="shared" si="2"/>
        <v>0</v>
      </c>
      <c r="X36" s="31">
        <f t="shared" si="3"/>
        <v>0</v>
      </c>
      <c r="Y36" s="31">
        <f t="shared" si="12"/>
        <v>0.2681904761904762</v>
      </c>
      <c r="Z36" s="30">
        <f t="shared" si="4"/>
        <v>8.4211809523809522E-2</v>
      </c>
      <c r="AA36" s="32">
        <f t="shared" si="5"/>
        <v>0.29019271101082039</v>
      </c>
      <c r="AB36" s="31">
        <f t="shared" si="13"/>
        <v>5.9018760528982306E-2</v>
      </c>
      <c r="AC36" s="18">
        <f t="shared" si="14"/>
        <v>0.22380149123332035</v>
      </c>
      <c r="AD36" s="27">
        <f t="shared" si="6"/>
        <v>0.71274360263118763</v>
      </c>
      <c r="AE36" s="25">
        <f t="shared" si="15"/>
        <v>0.37627903666948426</v>
      </c>
    </row>
    <row r="37" spans="1:31" ht="19.5" customHeight="1">
      <c r="A37" s="7">
        <f t="shared" si="7"/>
        <v>6</v>
      </c>
      <c r="B37" s="75">
        <v>6</v>
      </c>
      <c r="C37" s="75">
        <v>8</v>
      </c>
      <c r="D37" s="75">
        <v>400</v>
      </c>
      <c r="E37" s="44">
        <v>100</v>
      </c>
      <c r="F37" s="46">
        <v>1.0000000000000001E-5</v>
      </c>
      <c r="G37" s="78">
        <v>1.0000000000000001E-5</v>
      </c>
      <c r="H37" s="74">
        <f t="shared" si="8"/>
        <v>78.5</v>
      </c>
      <c r="I37" s="70">
        <v>1</v>
      </c>
      <c r="J37" s="43">
        <f t="shared" si="9"/>
        <v>0.314</v>
      </c>
      <c r="K37" s="26">
        <f t="shared" si="0"/>
        <v>210000</v>
      </c>
      <c r="L37" s="49">
        <f t="shared" si="10"/>
        <v>8.076923076923077E-3</v>
      </c>
      <c r="M37" s="68">
        <f t="shared" si="11"/>
        <v>2.1000000000000001E-2</v>
      </c>
      <c r="N37" s="76">
        <v>32</v>
      </c>
      <c r="O37" s="76">
        <v>0</v>
      </c>
      <c r="P37" s="76">
        <v>0</v>
      </c>
      <c r="Q37" s="76">
        <v>0</v>
      </c>
      <c r="R37" s="77">
        <v>0.8</v>
      </c>
      <c r="S37" s="77">
        <v>0</v>
      </c>
      <c r="T37" s="77">
        <v>0</v>
      </c>
      <c r="U37" s="77">
        <v>0</v>
      </c>
      <c r="V37" s="29">
        <f t="shared" si="1"/>
        <v>4.8761904761904763E-2</v>
      </c>
      <c r="W37" s="21">
        <f t="shared" si="2"/>
        <v>0</v>
      </c>
      <c r="X37" s="31">
        <f t="shared" si="3"/>
        <v>0</v>
      </c>
      <c r="Y37" s="31">
        <f t="shared" si="12"/>
        <v>4.8761904761904763E-2</v>
      </c>
      <c r="Z37" s="30">
        <f t="shared" si="4"/>
        <v>1.5311238095238097E-2</v>
      </c>
      <c r="AA37" s="32">
        <f t="shared" si="5"/>
        <v>0.12373858773736711</v>
      </c>
      <c r="AB37" s="31">
        <f t="shared" si="13"/>
        <v>2.5165684046398511E-2</v>
      </c>
      <c r="AC37" s="18">
        <f t="shared" si="14"/>
        <v>9.542927650479556E-2</v>
      </c>
      <c r="AD37" s="27">
        <f t="shared" si="6"/>
        <v>0.30391489331769556</v>
      </c>
      <c r="AE37" s="25">
        <f t="shared" si="15"/>
        <v>0.16044592033500549</v>
      </c>
    </row>
    <row r="38" spans="1:31" ht="19.5" customHeight="1">
      <c r="A38" s="7">
        <f t="shared" ref="A38:A45" si="16">A37+1</f>
        <v>7</v>
      </c>
      <c r="B38" s="75">
        <v>7</v>
      </c>
      <c r="C38" s="75">
        <v>9</v>
      </c>
      <c r="D38" s="75">
        <v>400</v>
      </c>
      <c r="E38" s="44">
        <v>100</v>
      </c>
      <c r="F38" s="46">
        <v>1.0000000000000001E-5</v>
      </c>
      <c r="G38" s="78">
        <v>1.0000000000000001E-5</v>
      </c>
      <c r="H38" s="74">
        <f t="shared" ref="H38:H45" si="17">E38*100*7.85/1000</f>
        <v>78.5</v>
      </c>
      <c r="I38" s="70">
        <v>1</v>
      </c>
      <c r="J38" s="43">
        <f t="shared" ref="J38:J45" si="18">D38*H38/100000</f>
        <v>0.314</v>
      </c>
      <c r="K38" s="26">
        <f t="shared" ref="K38:K45" si="19">$B$21*E38</f>
        <v>210000</v>
      </c>
      <c r="L38" s="49">
        <f t="shared" ref="L38:L45" si="20">F38*$B$22/I38</f>
        <v>8.076923076923077E-3</v>
      </c>
      <c r="M38" s="68">
        <f t="shared" si="11"/>
        <v>2.1000000000000001E-2</v>
      </c>
      <c r="N38" s="76">
        <v>32</v>
      </c>
      <c r="O38" s="76">
        <v>0</v>
      </c>
      <c r="P38" s="76">
        <v>0</v>
      </c>
      <c r="Q38" s="76">
        <v>0</v>
      </c>
      <c r="R38" s="77">
        <v>0.8</v>
      </c>
      <c r="S38" s="77">
        <v>0</v>
      </c>
      <c r="T38" s="77">
        <v>0</v>
      </c>
      <c r="U38" s="77">
        <v>0</v>
      </c>
      <c r="V38" s="29">
        <f t="shared" ref="V38:V45" si="21">N38*R38*D38/K38</f>
        <v>4.8761904761904763E-2</v>
      </c>
      <c r="W38" s="21">
        <f t="shared" ref="W38:W45" si="22">O38*S38*D38/L38</f>
        <v>0</v>
      </c>
      <c r="X38" s="31">
        <f t="shared" ref="X38:X45" si="23">(D38/(6*M38))*(T38*(2*P38-Q38)-U38*(P38-2*Q38))</f>
        <v>0</v>
      </c>
      <c r="Y38" s="31">
        <f t="shared" ref="Y38:Y45" si="24">V38+W38+X38</f>
        <v>4.8761904761904763E-2</v>
      </c>
      <c r="Z38" s="30">
        <f t="shared" ref="Z38:Z45" si="25">J38*Y38</f>
        <v>1.5311238095238097E-2</v>
      </c>
      <c r="AA38" s="32">
        <f t="shared" ref="AA38:AA45" si="26">SQRT(Z38)</f>
        <v>0.12373858773736711</v>
      </c>
      <c r="AB38" s="31">
        <f t="shared" si="13"/>
        <v>2.5165684046398511E-2</v>
      </c>
      <c r="AC38" s="18">
        <f t="shared" si="14"/>
        <v>9.542927650479556E-2</v>
      </c>
      <c r="AD38" s="27">
        <f t="shared" ref="AD38:AD45" si="27">AC38/(J38+0.00000000001)</f>
        <v>0.30391489331769556</v>
      </c>
      <c r="AE38" s="25">
        <f t="shared" ref="AE38:AE45" si="28">Y38/(AD38+0.0000000000002)</f>
        <v>0.16044592033500549</v>
      </c>
    </row>
    <row r="39" spans="1:31" ht="19.5" customHeight="1">
      <c r="A39" s="7">
        <f t="shared" si="16"/>
        <v>8</v>
      </c>
      <c r="B39" s="75">
        <v>3</v>
      </c>
      <c r="C39" s="75">
        <v>4</v>
      </c>
      <c r="D39" s="75">
        <v>500</v>
      </c>
      <c r="E39" s="45">
        <v>50</v>
      </c>
      <c r="F39" s="46">
        <v>1.0000000000000001E-5</v>
      </c>
      <c r="G39" s="78">
        <v>1.0000000000000001E-5</v>
      </c>
      <c r="H39" s="74">
        <f t="shared" si="17"/>
        <v>39.25</v>
      </c>
      <c r="I39" s="70">
        <v>1</v>
      </c>
      <c r="J39" s="43">
        <f t="shared" si="18"/>
        <v>0.19625000000000001</v>
      </c>
      <c r="K39" s="26">
        <f t="shared" si="19"/>
        <v>105000</v>
      </c>
      <c r="L39" s="49">
        <f t="shared" si="20"/>
        <v>8.076923076923077E-3</v>
      </c>
      <c r="M39" s="68">
        <f t="shared" si="11"/>
        <v>2.1000000000000001E-2</v>
      </c>
      <c r="N39" s="76">
        <v>90</v>
      </c>
      <c r="O39" s="76">
        <v>0</v>
      </c>
      <c r="P39" s="76">
        <v>0</v>
      </c>
      <c r="Q39" s="76">
        <v>0</v>
      </c>
      <c r="R39" s="77">
        <v>1</v>
      </c>
      <c r="S39" s="77">
        <v>0</v>
      </c>
      <c r="T39" s="77">
        <v>0</v>
      </c>
      <c r="U39" s="77">
        <v>0</v>
      </c>
      <c r="V39" s="29">
        <f t="shared" si="21"/>
        <v>0.42857142857142855</v>
      </c>
      <c r="W39" s="21">
        <f t="shared" si="22"/>
        <v>0</v>
      </c>
      <c r="X39" s="31">
        <f t="shared" si="23"/>
        <v>0</v>
      </c>
      <c r="Y39" s="31">
        <f t="shared" si="24"/>
        <v>0.42857142857142855</v>
      </c>
      <c r="Z39" s="30">
        <f t="shared" si="25"/>
        <v>8.4107142857142853E-2</v>
      </c>
      <c r="AA39" s="32">
        <f t="shared" si="26"/>
        <v>0.29001231500945412</v>
      </c>
      <c r="AB39" s="31">
        <f t="shared" si="13"/>
        <v>5.8982071983746505E-2</v>
      </c>
      <c r="AC39" s="18">
        <f t="shared" si="14"/>
        <v>0.22366236680811455</v>
      </c>
      <c r="AD39" s="27">
        <f t="shared" si="27"/>
        <v>1.1396808499195807</v>
      </c>
      <c r="AE39" s="25">
        <f t="shared" si="28"/>
        <v>0.37604512579253618</v>
      </c>
    </row>
    <row r="40" spans="1:31" ht="19.5" customHeight="1">
      <c r="A40" s="7">
        <f t="shared" si="16"/>
        <v>9</v>
      </c>
      <c r="B40" s="75">
        <v>5</v>
      </c>
      <c r="C40" s="75">
        <v>6</v>
      </c>
      <c r="D40" s="75">
        <v>500</v>
      </c>
      <c r="E40" s="45">
        <v>50</v>
      </c>
      <c r="F40" s="46">
        <v>1.0000000000000001E-5</v>
      </c>
      <c r="G40" s="78">
        <v>1.0000000000000001E-5</v>
      </c>
      <c r="H40" s="74">
        <f t="shared" si="17"/>
        <v>39.25</v>
      </c>
      <c r="I40" s="70">
        <v>1</v>
      </c>
      <c r="J40" s="43">
        <f t="shared" si="18"/>
        <v>0.19625000000000001</v>
      </c>
      <c r="K40" s="26">
        <f t="shared" si="19"/>
        <v>105000</v>
      </c>
      <c r="L40" s="49">
        <f t="shared" si="20"/>
        <v>8.076923076923077E-3</v>
      </c>
      <c r="M40" s="68">
        <f t="shared" si="11"/>
        <v>2.1000000000000001E-2</v>
      </c>
      <c r="N40" s="76">
        <v>70</v>
      </c>
      <c r="O40" s="76">
        <v>0</v>
      </c>
      <c r="P40" s="76">
        <v>0</v>
      </c>
      <c r="Q40" s="76">
        <v>0</v>
      </c>
      <c r="R40" s="77">
        <v>1</v>
      </c>
      <c r="S40" s="77">
        <v>0</v>
      </c>
      <c r="T40" s="77">
        <v>0</v>
      </c>
      <c r="U40" s="77">
        <v>0</v>
      </c>
      <c r="V40" s="29">
        <f t="shared" si="21"/>
        <v>0.33333333333333331</v>
      </c>
      <c r="W40" s="21">
        <f t="shared" si="22"/>
        <v>0</v>
      </c>
      <c r="X40" s="31">
        <f t="shared" si="23"/>
        <v>0</v>
      </c>
      <c r="Y40" s="31">
        <f t="shared" si="24"/>
        <v>0.33333333333333331</v>
      </c>
      <c r="Z40" s="30">
        <f t="shared" si="25"/>
        <v>6.5416666666666665E-2</v>
      </c>
      <c r="AA40" s="32">
        <f t="shared" si="26"/>
        <v>0.25576682088704678</v>
      </c>
      <c r="AB40" s="31">
        <f t="shared" si="13"/>
        <v>5.2017298093434458E-2</v>
      </c>
      <c r="AC40" s="18">
        <f t="shared" si="14"/>
        <v>0.19725166673945949</v>
      </c>
      <c r="AD40" s="27">
        <f t="shared" si="27"/>
        <v>1.0051040342899793</v>
      </c>
      <c r="AE40" s="25">
        <f t="shared" si="28"/>
        <v>0.33164062819500939</v>
      </c>
    </row>
    <row r="41" spans="1:31" ht="19.5" customHeight="1">
      <c r="A41" s="7">
        <f t="shared" si="16"/>
        <v>10</v>
      </c>
      <c r="B41" s="75">
        <v>7</v>
      </c>
      <c r="C41" s="75">
        <v>8</v>
      </c>
      <c r="D41" s="75">
        <v>500</v>
      </c>
      <c r="E41" s="45">
        <v>50</v>
      </c>
      <c r="F41" s="46">
        <v>1.0000000000000001E-5</v>
      </c>
      <c r="G41" s="78">
        <v>1.0000000000000001E-5</v>
      </c>
      <c r="H41" s="74">
        <f t="shared" si="17"/>
        <v>39.25</v>
      </c>
      <c r="I41" s="70">
        <v>1</v>
      </c>
      <c r="J41" s="43">
        <f t="shared" si="18"/>
        <v>0.19625000000000001</v>
      </c>
      <c r="K41" s="26">
        <f t="shared" si="19"/>
        <v>105000</v>
      </c>
      <c r="L41" s="49">
        <f t="shared" si="20"/>
        <v>8.076923076923077E-3</v>
      </c>
      <c r="M41" s="68">
        <f t="shared" si="11"/>
        <v>2.1000000000000001E-2</v>
      </c>
      <c r="N41" s="76">
        <v>40</v>
      </c>
      <c r="O41" s="76">
        <v>0</v>
      </c>
      <c r="P41" s="76">
        <v>0</v>
      </c>
      <c r="Q41" s="76">
        <v>0</v>
      </c>
      <c r="R41" s="77">
        <v>1</v>
      </c>
      <c r="S41" s="77">
        <v>0</v>
      </c>
      <c r="T41" s="77">
        <v>0</v>
      </c>
      <c r="U41" s="77">
        <v>0</v>
      </c>
      <c r="V41" s="29">
        <f t="shared" si="21"/>
        <v>0.19047619047619047</v>
      </c>
      <c r="W41" s="21">
        <f t="shared" si="22"/>
        <v>0</v>
      </c>
      <c r="X41" s="31">
        <f t="shared" si="23"/>
        <v>0</v>
      </c>
      <c r="Y41" s="31">
        <f t="shared" si="24"/>
        <v>0.19047619047619047</v>
      </c>
      <c r="Z41" s="30">
        <f t="shared" si="25"/>
        <v>3.7380952380952383E-2</v>
      </c>
      <c r="AA41" s="32">
        <f t="shared" si="26"/>
        <v>0.1933415433396361</v>
      </c>
      <c r="AB41" s="31">
        <f t="shared" si="13"/>
        <v>3.932138132249767E-2</v>
      </c>
      <c r="AC41" s="18">
        <f t="shared" si="14"/>
        <v>0.14910824453874305</v>
      </c>
      <c r="AD41" s="27">
        <f t="shared" si="27"/>
        <v>0.75978723327972064</v>
      </c>
      <c r="AE41" s="25">
        <f t="shared" si="28"/>
        <v>0.25069675052833545</v>
      </c>
    </row>
    <row r="42" spans="1:31" ht="19.5" customHeight="1">
      <c r="A42" s="7">
        <f t="shared" si="16"/>
        <v>11</v>
      </c>
      <c r="B42" s="75">
        <v>2</v>
      </c>
      <c r="C42" s="75">
        <v>3</v>
      </c>
      <c r="D42" s="75">
        <v>640.31200000000001</v>
      </c>
      <c r="E42" s="45">
        <v>50</v>
      </c>
      <c r="F42" s="46">
        <v>1.0000000000000001E-5</v>
      </c>
      <c r="G42" s="78">
        <v>1.0000000000000001E-5</v>
      </c>
      <c r="H42" s="74">
        <f t="shared" si="17"/>
        <v>39.25</v>
      </c>
      <c r="I42" s="70">
        <v>1</v>
      </c>
      <c r="J42" s="43">
        <f t="shared" si="18"/>
        <v>0.25132245999999997</v>
      </c>
      <c r="K42" s="26">
        <f t="shared" si="19"/>
        <v>105000</v>
      </c>
      <c r="L42" s="49">
        <f t="shared" si="20"/>
        <v>8.076923076923077E-3</v>
      </c>
      <c r="M42" s="68">
        <f t="shared" si="11"/>
        <v>2.1000000000000001E-2</v>
      </c>
      <c r="N42" s="76">
        <v>128.06200000000001</v>
      </c>
      <c r="O42" s="76">
        <v>0</v>
      </c>
      <c r="P42" s="76">
        <v>0</v>
      </c>
      <c r="Q42" s="76">
        <v>0</v>
      </c>
      <c r="R42" s="77">
        <v>1.2809999999999999</v>
      </c>
      <c r="S42" s="77">
        <v>0</v>
      </c>
      <c r="T42" s="77">
        <v>0</v>
      </c>
      <c r="U42" s="77">
        <v>0</v>
      </c>
      <c r="V42" s="29">
        <f t="shared" si="21"/>
        <v>1.0003955511968001</v>
      </c>
      <c r="W42" s="21">
        <f t="shared" si="22"/>
        <v>0</v>
      </c>
      <c r="X42" s="31">
        <f t="shared" si="23"/>
        <v>0</v>
      </c>
      <c r="Y42" s="31">
        <f t="shared" si="24"/>
        <v>1.0003955511968001</v>
      </c>
      <c r="Z42" s="30">
        <f t="shared" si="25"/>
        <v>0.2514218708998357</v>
      </c>
      <c r="AA42" s="32">
        <f t="shared" si="26"/>
        <v>0.50141985491186492</v>
      </c>
      <c r="AB42" s="31">
        <f t="shared" si="13"/>
        <v>0.10197767627739268</v>
      </c>
      <c r="AC42" s="18">
        <f t="shared" si="14"/>
        <v>0.38670341123449592</v>
      </c>
      <c r="AD42" s="27">
        <f t="shared" si="27"/>
        <v>1.5386743039961857</v>
      </c>
      <c r="AE42" s="25">
        <f t="shared" si="28"/>
        <v>0.65016719171723425</v>
      </c>
    </row>
    <row r="43" spans="1:31" ht="19.5" customHeight="1">
      <c r="A43" s="7">
        <f t="shared" si="16"/>
        <v>12</v>
      </c>
      <c r="B43" s="75">
        <v>4</v>
      </c>
      <c r="C43" s="75">
        <v>5</v>
      </c>
      <c r="D43" s="75">
        <v>640.31200000000001</v>
      </c>
      <c r="E43" s="45">
        <v>50</v>
      </c>
      <c r="F43" s="46">
        <v>1.0000000000000001E-5</v>
      </c>
      <c r="G43" s="78">
        <v>1.0000000000000001E-5</v>
      </c>
      <c r="H43" s="74">
        <f t="shared" si="17"/>
        <v>39.25</v>
      </c>
      <c r="I43" s="70">
        <v>1</v>
      </c>
      <c r="J43" s="43">
        <f t="shared" si="18"/>
        <v>0.25132245999999997</v>
      </c>
      <c r="K43" s="26">
        <f t="shared" si="19"/>
        <v>105000</v>
      </c>
      <c r="L43" s="49">
        <f t="shared" si="20"/>
        <v>8.076923076923077E-3</v>
      </c>
      <c r="M43" s="68">
        <f t="shared" si="11"/>
        <v>2.1000000000000001E-2</v>
      </c>
      <c r="N43" s="76">
        <v>115.256</v>
      </c>
      <c r="O43" s="76">
        <v>0</v>
      </c>
      <c r="P43" s="76">
        <v>0</v>
      </c>
      <c r="Q43" s="76">
        <v>0</v>
      </c>
      <c r="R43" s="77">
        <v>1.2809999999999999</v>
      </c>
      <c r="S43" s="77">
        <v>0</v>
      </c>
      <c r="T43" s="77">
        <v>0</v>
      </c>
      <c r="U43" s="77">
        <v>0</v>
      </c>
      <c r="V43" s="29">
        <f t="shared" si="21"/>
        <v>0.90035755843840004</v>
      </c>
      <c r="W43" s="21">
        <f t="shared" si="22"/>
        <v>0</v>
      </c>
      <c r="X43" s="31">
        <f t="shared" si="23"/>
        <v>0</v>
      </c>
      <c r="Y43" s="31">
        <f t="shared" si="24"/>
        <v>0.90035755843840004</v>
      </c>
      <c r="Z43" s="30">
        <f t="shared" si="25"/>
        <v>0.22628007646633244</v>
      </c>
      <c r="AA43" s="32">
        <f t="shared" si="26"/>
        <v>0.47568905438987391</v>
      </c>
      <c r="AB43" s="31">
        <f t="shared" si="13"/>
        <v>9.6744602197286741E-2</v>
      </c>
      <c r="AC43" s="18">
        <f t="shared" si="14"/>
        <v>0.36685938583706285</v>
      </c>
      <c r="AD43" s="27">
        <f t="shared" si="27"/>
        <v>1.4597158798400498</v>
      </c>
      <c r="AE43" s="25">
        <f t="shared" si="28"/>
        <v>0.61680329088215058</v>
      </c>
    </row>
    <row r="44" spans="1:31" ht="19.5" customHeight="1">
      <c r="A44" s="7">
        <f t="shared" si="16"/>
        <v>13</v>
      </c>
      <c r="B44" s="75">
        <v>6</v>
      </c>
      <c r="C44" s="75">
        <v>7</v>
      </c>
      <c r="D44" s="75">
        <v>640.31200000000001</v>
      </c>
      <c r="E44" s="45">
        <v>50</v>
      </c>
      <c r="F44" s="46">
        <v>1.0000000000000001E-5</v>
      </c>
      <c r="G44" s="78">
        <v>1.0000000000000001E-5</v>
      </c>
      <c r="H44" s="74">
        <f t="shared" si="17"/>
        <v>39.25</v>
      </c>
      <c r="I44" s="70">
        <v>1</v>
      </c>
      <c r="J44" s="43">
        <f t="shared" si="18"/>
        <v>0.25132245999999997</v>
      </c>
      <c r="K44" s="26">
        <f t="shared" si="19"/>
        <v>105000</v>
      </c>
      <c r="L44" s="49">
        <f t="shared" si="20"/>
        <v>8.076923076923077E-3</v>
      </c>
      <c r="M44" s="68">
        <f t="shared" si="11"/>
        <v>2.1000000000000001E-2</v>
      </c>
      <c r="N44" s="76">
        <v>89.644000000000005</v>
      </c>
      <c r="O44" s="76">
        <v>0</v>
      </c>
      <c r="P44" s="76">
        <v>0</v>
      </c>
      <c r="Q44" s="76">
        <v>0</v>
      </c>
      <c r="R44" s="77">
        <v>1.2809999999999999</v>
      </c>
      <c r="S44" s="77">
        <v>0</v>
      </c>
      <c r="T44" s="77">
        <v>0</v>
      </c>
      <c r="U44" s="77">
        <v>0</v>
      </c>
      <c r="V44" s="29">
        <f t="shared" si="21"/>
        <v>0.70028157292159998</v>
      </c>
      <c r="W44" s="21">
        <f t="shared" si="22"/>
        <v>0</v>
      </c>
      <c r="X44" s="31">
        <f t="shared" si="23"/>
        <v>0</v>
      </c>
      <c r="Y44" s="31">
        <f t="shared" si="24"/>
        <v>0.70028157292159998</v>
      </c>
      <c r="Z44" s="30">
        <f t="shared" si="25"/>
        <v>0.17599648759932587</v>
      </c>
      <c r="AA44" s="32">
        <f t="shared" si="26"/>
        <v>0.41951935306887317</v>
      </c>
      <c r="AB44" s="31">
        <f t="shared" si="13"/>
        <v>8.5320930873147252E-2</v>
      </c>
      <c r="AC44" s="18">
        <f t="shared" si="14"/>
        <v>0.32354036905686034</v>
      </c>
      <c r="AD44" s="27">
        <f t="shared" si="27"/>
        <v>1.2873515922293093</v>
      </c>
      <c r="AE44" s="25">
        <f t="shared" si="28"/>
        <v>0.54397072031333116</v>
      </c>
    </row>
    <row r="45" spans="1:31" ht="19.5" customHeight="1">
      <c r="A45" s="7">
        <f t="shared" si="16"/>
        <v>14</v>
      </c>
      <c r="B45" s="75">
        <v>8</v>
      </c>
      <c r="C45" s="75">
        <v>9</v>
      </c>
      <c r="D45" s="75">
        <v>640.31200000000001</v>
      </c>
      <c r="E45" s="45">
        <v>50</v>
      </c>
      <c r="F45" s="46">
        <v>1.0000000000000001E-5</v>
      </c>
      <c r="G45" s="78">
        <v>1.0000000000000001E-5</v>
      </c>
      <c r="H45" s="74">
        <f t="shared" si="17"/>
        <v>39.25</v>
      </c>
      <c r="I45" s="70">
        <v>1</v>
      </c>
      <c r="J45" s="43">
        <f t="shared" si="18"/>
        <v>0.25132245999999997</v>
      </c>
      <c r="K45" s="26">
        <f t="shared" si="19"/>
        <v>105000</v>
      </c>
      <c r="L45" s="49">
        <f t="shared" si="20"/>
        <v>8.076923076923077E-3</v>
      </c>
      <c r="M45" s="68">
        <f t="shared" si="11"/>
        <v>2.1000000000000001E-2</v>
      </c>
      <c r="N45" s="76">
        <v>51.225000000000001</v>
      </c>
      <c r="O45" s="76">
        <v>0</v>
      </c>
      <c r="P45" s="76">
        <v>0</v>
      </c>
      <c r="Q45" s="76">
        <v>0</v>
      </c>
      <c r="R45" s="77">
        <v>1.2809999999999999</v>
      </c>
      <c r="S45" s="77">
        <v>0</v>
      </c>
      <c r="T45" s="77">
        <v>0</v>
      </c>
      <c r="U45" s="77">
        <v>0</v>
      </c>
      <c r="V45" s="29">
        <f t="shared" si="21"/>
        <v>0.40015978283999998</v>
      </c>
      <c r="W45" s="21">
        <f t="shared" si="22"/>
        <v>0</v>
      </c>
      <c r="X45" s="31">
        <f t="shared" si="23"/>
        <v>0</v>
      </c>
      <c r="Y45" s="31">
        <f t="shared" si="24"/>
        <v>0.40015978283999998</v>
      </c>
      <c r="Z45" s="30">
        <f t="shared" si="25"/>
        <v>0.10056914101641456</v>
      </c>
      <c r="AA45" s="32">
        <f t="shared" si="26"/>
        <v>0.31712638019631001</v>
      </c>
      <c r="AB45" s="31">
        <f t="shared" si="13"/>
        <v>6.4496471413891379E-2</v>
      </c>
      <c r="AC45" s="18">
        <f t="shared" si="14"/>
        <v>0.24457318914089723</v>
      </c>
      <c r="AD45" s="27">
        <f t="shared" si="27"/>
        <v>0.97314497530847743</v>
      </c>
      <c r="AE45" s="25">
        <f t="shared" si="28"/>
        <v>0.41120263988731076</v>
      </c>
    </row>
    <row r="46" spans="1:31" ht="19.5" customHeight="1">
      <c r="A46" s="7"/>
      <c r="B46" s="22"/>
      <c r="C46" s="22"/>
      <c r="D46" s="22"/>
      <c r="E46" s="45"/>
      <c r="F46" s="47"/>
      <c r="G46" s="48"/>
      <c r="H46" s="74"/>
      <c r="I46" s="70"/>
      <c r="J46" s="43"/>
      <c r="K46" s="26"/>
      <c r="L46" s="49"/>
      <c r="M46" s="26"/>
      <c r="N46" s="23"/>
      <c r="O46" s="23"/>
      <c r="P46" s="23"/>
      <c r="Q46" s="40"/>
      <c r="R46" s="24"/>
      <c r="S46" s="24"/>
      <c r="T46" s="24"/>
      <c r="U46" s="24"/>
      <c r="V46" s="29"/>
      <c r="W46" s="21"/>
      <c r="X46" s="31"/>
      <c r="Y46" s="31"/>
      <c r="Z46" s="30"/>
      <c r="AA46" s="32"/>
      <c r="AB46" s="31"/>
      <c r="AC46" s="18"/>
      <c r="AD46" s="27"/>
      <c r="AE46" s="25"/>
    </row>
    <row r="47" spans="1:31" ht="19.5" customHeight="1">
      <c r="A47" s="7"/>
      <c r="B47" s="22"/>
      <c r="C47" s="22"/>
      <c r="D47" s="22"/>
      <c r="E47" s="45"/>
      <c r="F47" s="47"/>
      <c r="G47" s="48"/>
      <c r="H47" s="74"/>
      <c r="I47" s="70"/>
      <c r="J47" s="43"/>
      <c r="K47" s="26"/>
      <c r="L47" s="49"/>
      <c r="M47" s="26"/>
      <c r="N47" s="23"/>
      <c r="O47" s="23"/>
      <c r="P47" s="23"/>
      <c r="Q47" s="40"/>
      <c r="R47" s="24"/>
      <c r="S47" s="24"/>
      <c r="T47" s="24"/>
      <c r="U47" s="24"/>
      <c r="V47" s="29"/>
      <c r="W47" s="21"/>
      <c r="X47" s="31"/>
      <c r="Y47" s="31"/>
      <c r="Z47" s="30"/>
      <c r="AA47" s="32"/>
      <c r="AB47" s="31"/>
      <c r="AC47" s="18"/>
      <c r="AD47" s="27"/>
      <c r="AE47" s="25"/>
    </row>
    <row r="48" spans="1:31" ht="19.5" customHeight="1">
      <c r="A48" s="7"/>
      <c r="B48" s="22"/>
      <c r="C48" s="22"/>
      <c r="D48" s="22"/>
      <c r="E48" s="45"/>
      <c r="F48" s="47"/>
      <c r="G48" s="48"/>
      <c r="H48" s="74"/>
      <c r="I48" s="70"/>
      <c r="J48" s="43"/>
      <c r="K48" s="26"/>
      <c r="L48" s="49"/>
      <c r="M48" s="26"/>
      <c r="N48" s="23"/>
      <c r="O48" s="23"/>
      <c r="P48" s="23"/>
      <c r="Q48" s="40"/>
      <c r="R48" s="24"/>
      <c r="S48" s="24"/>
      <c r="T48" s="24"/>
      <c r="U48" s="24"/>
      <c r="V48" s="29"/>
      <c r="W48" s="21"/>
      <c r="X48" s="31"/>
      <c r="Y48" s="31"/>
      <c r="Z48" s="30"/>
      <c r="AA48" s="32"/>
      <c r="AB48" s="31"/>
      <c r="AC48" s="18"/>
      <c r="AD48" s="27"/>
      <c r="AE48" s="25"/>
    </row>
    <row r="49" spans="1:31" ht="19.5" customHeight="1">
      <c r="A49" s="7"/>
      <c r="B49" s="22"/>
      <c r="C49" s="22"/>
      <c r="D49" s="22"/>
      <c r="E49" s="45"/>
      <c r="F49" s="47"/>
      <c r="G49" s="48"/>
      <c r="H49" s="74"/>
      <c r="I49" s="70"/>
      <c r="J49" s="43"/>
      <c r="K49" s="26"/>
      <c r="L49" s="49"/>
      <c r="M49" s="26"/>
      <c r="N49" s="23"/>
      <c r="O49" s="23"/>
      <c r="P49" s="23"/>
      <c r="Q49" s="40"/>
      <c r="R49" s="24"/>
      <c r="S49" s="24"/>
      <c r="T49" s="24"/>
      <c r="U49" s="24"/>
      <c r="V49" s="29"/>
      <c r="W49" s="21"/>
      <c r="X49" s="31"/>
      <c r="Y49" s="31"/>
      <c r="Z49" s="30"/>
      <c r="AA49" s="32"/>
      <c r="AB49" s="31"/>
      <c r="AC49" s="18"/>
      <c r="AD49" s="27"/>
      <c r="AE49" s="25"/>
    </row>
  </sheetData>
  <mergeCells count="10">
    <mergeCell ref="B3:D3"/>
    <mergeCell ref="B4:D4"/>
    <mergeCell ref="B26:C26"/>
    <mergeCell ref="N26:Q26"/>
    <mergeCell ref="R26:U26"/>
    <mergeCell ref="O25:P25"/>
    <mergeCell ref="S25:T25"/>
    <mergeCell ref="B20:D20"/>
    <mergeCell ref="B21:D21"/>
    <mergeCell ref="B22:D22"/>
  </mergeCells>
  <phoneticPr fontId="1"/>
  <pageMargins left="0.7" right="0.7" top="0.75" bottom="0.75" header="0.3" footer="0.3"/>
  <pageSetup paperSize="8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修正版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 和田</dc:creator>
  <cp:lastModifiedBy>章 和田</cp:lastModifiedBy>
  <cp:lastPrinted>2025-10-01T02:23:14Z</cp:lastPrinted>
  <dcterms:created xsi:type="dcterms:W3CDTF">2025-09-19T19:50:37Z</dcterms:created>
  <dcterms:modified xsi:type="dcterms:W3CDTF">2025-10-06T03:15:41Z</dcterms:modified>
</cp:coreProperties>
</file>